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hidePivotFieldList="1" defaultThemeVersion="166925"/>
  <xr:revisionPtr revIDLastSave="0" documentId="8_{888C9289-447E-D044-A0CF-7A04940B6A7F}" xr6:coauthVersionLast="40" xr6:coauthVersionMax="40" xr10:uidLastSave="{00000000-0000-0000-0000-000000000000}"/>
  <bookViews>
    <workbookView xWindow="0" yWindow="0" windowWidth="20430" windowHeight="7650" activeTab="1" xr2:uid="{00000000-000D-0000-FFFF-FFFF00000000}"/>
  </bookViews>
  <sheets>
    <sheet name="HOME" sheetId="2" r:id="rId1"/>
    <sheet name="DEALS" sheetId="1" r:id="rId2"/>
  </sheets>
  <definedNames>
    <definedName name="L_ST">DEALS!$E$4:$H$4</definedName>
    <definedName name="Slicer_STAGE">#N/A</definedName>
    <definedName name="Slicer_Status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" i="1" l="1"/>
  <c r="H9" i="1"/>
  <c r="A5" i="1"/>
  <c r="K5" i="1"/>
  <c r="L5" i="1"/>
  <c r="K6" i="1"/>
  <c r="L6" i="1"/>
  <c r="K7" i="1"/>
  <c r="L7" i="1"/>
  <c r="K8" i="1"/>
  <c r="L8" i="1"/>
  <c r="J5" i="1"/>
  <c r="I1" i="1"/>
  <c r="L1" i="1"/>
  <c r="J1" i="1"/>
  <c r="G2" i="1"/>
  <c r="E9" i="1"/>
  <c r="F9" i="1"/>
  <c r="G9" i="1"/>
  <c r="E7" i="1"/>
  <c r="F7" i="1"/>
  <c r="G7" i="1"/>
  <c r="H7" i="1"/>
  <c r="E5" i="1"/>
  <c r="F5" i="1"/>
  <c r="G5" i="1"/>
  <c r="H5" i="1"/>
  <c r="A9" i="1"/>
  <c r="A7" i="1"/>
  <c r="J8" i="1"/>
</calcChain>
</file>

<file path=xl/sharedStrings.xml><?xml version="1.0" encoding="utf-8"?>
<sst xmlns="http://schemas.openxmlformats.org/spreadsheetml/2006/main" count="181" uniqueCount="121">
  <si>
    <t>STATUS</t>
  </si>
  <si>
    <t>FILTER DEALS TABLE</t>
  </si>
  <si>
    <t>DEAL VALUE</t>
  </si>
  <si>
    <t>CREATED DATE</t>
  </si>
  <si>
    <t>STAGE</t>
  </si>
  <si>
    <t>CLOSE DATE</t>
  </si>
  <si>
    <t>PHONE</t>
  </si>
  <si>
    <t>EMAIL</t>
  </si>
  <si>
    <t>WIN %</t>
  </si>
  <si>
    <t>NOTES</t>
  </si>
  <si>
    <t>Lead</t>
  </si>
  <si>
    <t>Opportunity</t>
  </si>
  <si>
    <t>Quote</t>
  </si>
  <si>
    <t>Demo</t>
  </si>
  <si>
    <t>Expected Value</t>
  </si>
  <si>
    <t>Total Value</t>
  </si>
  <si>
    <t>Open Deals</t>
  </si>
  <si>
    <t># of Deals</t>
  </si>
  <si>
    <t>Conversion</t>
  </si>
  <si>
    <t>SALES PIPELINE TRACKER</t>
  </si>
  <si>
    <t>required</t>
  </si>
  <si>
    <t>days</t>
  </si>
  <si>
    <t>PIPELINE</t>
  </si>
  <si>
    <t>NEXT ACTIVITY DATE</t>
  </si>
  <si>
    <t>WHERE ARE DEALS LOST?</t>
  </si>
  <si>
    <t>Time to deals won</t>
  </si>
  <si>
    <t>1. Review 4 sales stages. Rename if necessary.</t>
  </si>
  <si>
    <t>2. Entering a new deal</t>
  </si>
  <si>
    <t>2. Enter current stage in which the deal is.</t>
  </si>
  <si>
    <t>3. Enter win % as the chance of winning the deal.</t>
  </si>
  <si>
    <t>3. Updating a deal as you make progress</t>
  </si>
  <si>
    <t>1. Update Stage if the deal has moved forward to the next stage.</t>
  </si>
  <si>
    <t>2. Update Win % if it has changed over time.</t>
  </si>
  <si>
    <t>4. Closing a deal</t>
  </si>
  <si>
    <t>1. Enter Status (Won or Lost) if the deal is closed and you have either won or lost the deal.</t>
  </si>
  <si>
    <t>2. Enter Close Date</t>
  </si>
  <si>
    <t>5. Monitoring performance regularly to gain insights</t>
  </si>
  <si>
    <t>1. View active pipeline to know if you are on target to meet your goal</t>
  </si>
  <si>
    <t>2. View deal conversion rate and average time to win a deal</t>
  </si>
  <si>
    <t>3. Identify stages where deals are lost and work on improving</t>
  </si>
  <si>
    <t>3. Enter Next Activity Date and Notes</t>
  </si>
  <si>
    <t>Overview of Steps (Deals Sheet)</t>
  </si>
  <si>
    <t>1. Enter basic deals data in the Deals table.</t>
  </si>
  <si>
    <t>Enter from row 12</t>
  </si>
  <si>
    <t>SCHOOL NAME</t>
  </si>
  <si>
    <t>CONTACT NAME</t>
  </si>
  <si>
    <t>City</t>
  </si>
  <si>
    <t xml:space="preserve">Target </t>
  </si>
  <si>
    <t>Target Achieved</t>
  </si>
  <si>
    <t>Sub Area</t>
  </si>
  <si>
    <t>Column1</t>
  </si>
  <si>
    <t>Column2</t>
  </si>
  <si>
    <t>SALES PIPELINE TRACKER - Amrut Inamdar</t>
  </si>
  <si>
    <t>Rajpath Eng Medium School Kaulage</t>
  </si>
  <si>
    <t>Kaulage</t>
  </si>
  <si>
    <t>Mrs patil</t>
  </si>
  <si>
    <t>Krushna Eng Medium school Aarvade</t>
  </si>
  <si>
    <t>Tasgaon</t>
  </si>
  <si>
    <t>Aarvade</t>
  </si>
  <si>
    <t>Mr. Gurav</t>
  </si>
  <si>
    <t>dpujari563@gmail.com</t>
  </si>
  <si>
    <t>Unune Eng Medium School Savlaj</t>
  </si>
  <si>
    <t>Savlaj</t>
  </si>
  <si>
    <t>Mr.Patil</t>
  </si>
  <si>
    <t>LOST</t>
  </si>
  <si>
    <t>Vishweswaraiya Eng medium School Savlaj</t>
  </si>
  <si>
    <t>Mrs.Najama</t>
  </si>
  <si>
    <t>B.D.Vishwshwraiya Eng Medium School Anjani</t>
  </si>
  <si>
    <t>Anjani</t>
  </si>
  <si>
    <t>Mrs.Ashwini Fadtare</t>
  </si>
  <si>
    <t>Shaurya Eng Medium School Jarandi</t>
  </si>
  <si>
    <t>Jarandi</t>
  </si>
  <si>
    <t>Mrs. Sarswati Nerli</t>
  </si>
  <si>
    <t>Nest Week</t>
  </si>
  <si>
    <t>dyandeep english medium school islampur</t>
  </si>
  <si>
    <t>Islampur</t>
  </si>
  <si>
    <t>Mr.Dhananjay Patil</t>
  </si>
  <si>
    <t>laksh acadamy</t>
  </si>
  <si>
    <t>Gavhan</t>
  </si>
  <si>
    <t>Mr.Vishal Mali</t>
  </si>
  <si>
    <t xml:space="preserve">Bhagirati aai eng med school </t>
  </si>
  <si>
    <t>shirdhon</t>
  </si>
  <si>
    <t>next week</t>
  </si>
  <si>
    <t>Miss.Pragati</t>
  </si>
  <si>
    <t xml:space="preserve">Nutan english Medium School </t>
  </si>
  <si>
    <t>K.mahankal</t>
  </si>
  <si>
    <t xml:space="preserve">Mrs.Patil </t>
  </si>
  <si>
    <t xml:space="preserve">Mohan mali Int school </t>
  </si>
  <si>
    <t>Mr.Kadam</t>
  </si>
  <si>
    <t>4th feb</t>
  </si>
  <si>
    <t xml:space="preserve">Ideal Public School </t>
  </si>
  <si>
    <t xml:space="preserve">Ideal english school </t>
  </si>
  <si>
    <t>Mr.Dubal</t>
  </si>
  <si>
    <t>in march</t>
  </si>
  <si>
    <t xml:space="preserve">Krushnaie int school </t>
  </si>
  <si>
    <t>Khanapur</t>
  </si>
  <si>
    <t>Ainvade</t>
  </si>
  <si>
    <t>Mr.Deshmukh</t>
  </si>
  <si>
    <t xml:space="preserve">Blinking Buds </t>
  </si>
  <si>
    <t>vita</t>
  </si>
  <si>
    <t>Mrs.Gaikwad</t>
  </si>
  <si>
    <t xml:space="preserve">CBS </t>
  </si>
  <si>
    <t>Aatpadi</t>
  </si>
  <si>
    <t>Bhivghat</t>
  </si>
  <si>
    <t>Miss.Bhise</t>
  </si>
  <si>
    <t xml:space="preserve">Dyanamic eng med school </t>
  </si>
  <si>
    <t>Mrs.Jadhav</t>
  </si>
  <si>
    <t xml:space="preserve">Padmini rng med school </t>
  </si>
  <si>
    <t>Dighanchi</t>
  </si>
  <si>
    <t>Mr.jadhav</t>
  </si>
  <si>
    <t xml:space="preserve">Sadhshivrao eng med sch </t>
  </si>
  <si>
    <t>Mr.pinjar</t>
  </si>
  <si>
    <t>prakash eng med school</t>
  </si>
  <si>
    <t>Miraj</t>
  </si>
  <si>
    <t>mrs.chakrborti</t>
  </si>
  <si>
    <t>J.D.patil school</t>
  </si>
  <si>
    <t>bhose</t>
  </si>
  <si>
    <t>mr.patil</t>
  </si>
  <si>
    <t>khade english medium school</t>
  </si>
  <si>
    <t>Mrs.Khade</t>
  </si>
  <si>
    <t xml:space="preserve">Dyanprabodhini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</si>
</sst>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d\-mmm\-yyyy"/>
    <numFmt numFmtId="165" formatCode="&quot;$&quot;#,##0"/>
    <numFmt numFmtId="166" formatCode="[$INR]\ #,##0.00"/>
    <numFmt numFmtId="167" formatCode="[$INR]\ #,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CC006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226F54"/>
      <name val="Calibri"/>
      <family val="2"/>
      <scheme val="minor"/>
    </font>
    <font>
      <b/>
      <sz val="14"/>
      <color rgb="FFF26419"/>
      <name val="Calibri"/>
      <family val="2"/>
      <scheme val="minor"/>
    </font>
    <font>
      <b/>
      <sz val="14"/>
      <color rgb="FF241E4E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B2460A"/>
      <name val="Calibri"/>
      <family val="2"/>
      <scheme val="minor"/>
    </font>
    <font>
      <b/>
      <sz val="12"/>
      <color rgb="FFB2460A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rgb="FFC1292E"/>
      <name val="Calibri"/>
      <family val="2"/>
      <scheme val="minor"/>
    </font>
    <font>
      <b/>
      <sz val="12"/>
      <color rgb="FF226F54"/>
      <name val="Calibri"/>
      <family val="2"/>
      <scheme val="minor"/>
    </font>
    <font>
      <b/>
      <sz val="12"/>
      <color rgb="FFC1292E"/>
      <name val="Calibri"/>
      <family val="2"/>
      <scheme val="minor"/>
    </font>
    <font>
      <b/>
      <sz val="12"/>
      <color rgb="FFF26419"/>
      <name val="Calibri"/>
      <family val="2"/>
      <scheme val="minor"/>
    </font>
    <font>
      <b/>
      <sz val="12"/>
      <color rgb="FF241E4E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rgb="FFB2460A"/>
      <name val="Calibri"/>
      <family val="2"/>
      <scheme val="minor"/>
    </font>
    <font>
      <sz val="12"/>
      <color rgb="FFB2460A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1"/>
      <color theme="0"/>
      <name val="Calibri"/>
      <scheme val="minor"/>
    </font>
    <font>
      <b/>
      <sz val="11"/>
      <color rgb="FFFF0000"/>
      <name val="Calibri"/>
      <family val="2"/>
      <scheme val="minor"/>
    </font>
    <font>
      <u/>
      <sz val="10.25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246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7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CB1B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thin">
        <color rgb="FFB2460A"/>
      </top>
      <bottom style="thin">
        <color rgb="FFB2460A"/>
      </bottom>
      <diagonal/>
    </border>
    <border>
      <left style="thin">
        <color rgb="FFB2460A"/>
      </left>
      <right/>
      <top style="thin">
        <color rgb="FFB2460A"/>
      </top>
      <bottom style="thin">
        <color rgb="FFB2460A"/>
      </bottom>
      <diagonal/>
    </border>
    <border>
      <left/>
      <right style="thin">
        <color indexed="64"/>
      </right>
      <top style="thin">
        <color rgb="FFB2460A"/>
      </top>
      <bottom style="thin">
        <color rgb="FFB2460A"/>
      </bottom>
      <diagonal/>
    </border>
    <border>
      <left style="thin">
        <color indexed="64"/>
      </left>
      <right/>
      <top style="thin">
        <color rgb="FFB2460A"/>
      </top>
      <bottom style="thin">
        <color rgb="FFB2460A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9" fontId="0" fillId="0" borderId="0" xfId="1" applyFont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10" fillId="0" borderId="0" xfId="0" applyFont="1" applyAlignment="1">
      <alignment horizontal="right" vertical="center"/>
    </xf>
    <xf numFmtId="0" fontId="6" fillId="2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18" fillId="0" borderId="0" xfId="0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right" vertical="top"/>
    </xf>
    <xf numFmtId="0" fontId="20" fillId="2" borderId="0" xfId="0" applyFont="1" applyFill="1" applyAlignment="1">
      <alignment vertical="center"/>
    </xf>
    <xf numFmtId="9" fontId="11" fillId="3" borderId="3" xfId="1" applyFont="1" applyFill="1" applyBorder="1" applyAlignment="1">
      <alignment horizontal="center" vertical="center"/>
    </xf>
    <xf numFmtId="0" fontId="22" fillId="3" borderId="0" xfId="0" applyFont="1" applyFill="1" applyAlignment="1">
      <alignment horizontal="right" vertical="top" indent="1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top"/>
    </xf>
    <xf numFmtId="9" fontId="2" fillId="0" borderId="0" xfId="1" applyFont="1" applyBorder="1" applyAlignment="1">
      <alignment horizontal="left" vertical="center"/>
    </xf>
    <xf numFmtId="165" fontId="24" fillId="3" borderId="4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right" vertical="center" indent="2"/>
    </xf>
    <xf numFmtId="0" fontId="13" fillId="4" borderId="0" xfId="0" applyFont="1" applyFill="1"/>
    <xf numFmtId="0" fontId="23" fillId="0" borderId="0" xfId="0" applyFont="1"/>
    <xf numFmtId="0" fontId="25" fillId="0" borderId="0" xfId="0" applyFont="1"/>
    <xf numFmtId="0" fontId="26" fillId="0" borderId="0" xfId="0" applyFont="1" applyFill="1"/>
    <xf numFmtId="166" fontId="0" fillId="0" borderId="0" xfId="0" applyNumberFormat="1"/>
    <xf numFmtId="166" fontId="15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0" borderId="0" xfId="0"/>
    <xf numFmtId="0" fontId="12" fillId="3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/>
    </xf>
    <xf numFmtId="167" fontId="13" fillId="0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20" fillId="6" borderId="0" xfId="0" applyFont="1" applyFill="1" applyAlignment="1">
      <alignment vertical="center"/>
    </xf>
    <xf numFmtId="0" fontId="2" fillId="6" borderId="0" xfId="0" applyFont="1" applyFill="1"/>
    <xf numFmtId="165" fontId="23" fillId="3" borderId="6" xfId="0" applyNumberFormat="1" applyFont="1" applyFill="1" applyBorder="1" applyAlignment="1">
      <alignment horizontal="center" vertical="center"/>
    </xf>
    <xf numFmtId="167" fontId="13" fillId="6" borderId="1" xfId="0" applyNumberFormat="1" applyFont="1" applyFill="1" applyBorder="1" applyAlignment="1">
      <alignment horizontal="center"/>
    </xf>
    <xf numFmtId="167" fontId="13" fillId="5" borderId="0" xfId="0" applyNumberFormat="1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 vertical="top"/>
    </xf>
    <xf numFmtId="0" fontId="28" fillId="6" borderId="2" xfId="0" applyFont="1" applyFill="1" applyBorder="1" applyAlignment="1">
      <alignment horizontal="center" vertical="top"/>
    </xf>
    <xf numFmtId="0" fontId="28" fillId="5" borderId="0" xfId="0" applyFont="1" applyFill="1" applyBorder="1" applyAlignment="1">
      <alignment horizontal="center" vertical="top"/>
    </xf>
    <xf numFmtId="9" fontId="27" fillId="0" borderId="0" xfId="1" applyFont="1" applyBorder="1" applyAlignment="1">
      <alignment horizontal="left" vertical="center"/>
    </xf>
    <xf numFmtId="9" fontId="32" fillId="5" borderId="0" xfId="1" applyFont="1" applyFill="1" applyAlignment="1">
      <alignment horizontal="center"/>
    </xf>
    <xf numFmtId="0" fontId="24" fillId="3" borderId="7" xfId="0" applyFont="1" applyFill="1" applyBorder="1" applyAlignment="1">
      <alignment horizontal="right" vertical="center" indent="1"/>
    </xf>
    <xf numFmtId="0" fontId="29" fillId="0" borderId="0" xfId="0" applyFont="1" applyFill="1" applyAlignment="1">
      <alignment horizontal="center" wrapText="1"/>
    </xf>
    <xf numFmtId="9" fontId="32" fillId="0" borderId="0" xfId="1" applyFont="1" applyFill="1" applyAlignment="1">
      <alignment horizontal="center"/>
    </xf>
    <xf numFmtId="0" fontId="30" fillId="0" borderId="0" xfId="0" applyFont="1" applyFill="1" applyAlignment="1">
      <alignment horizontal="center" wrapText="1"/>
    </xf>
    <xf numFmtId="0" fontId="20" fillId="8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33" fillId="2" borderId="0" xfId="0" applyFont="1" applyFill="1" applyAlignment="1">
      <alignment horizontal="left"/>
    </xf>
    <xf numFmtId="0" fontId="34" fillId="9" borderId="0" xfId="0" applyFont="1" applyFill="1" applyAlignment="1">
      <alignment horizontal="left"/>
    </xf>
    <xf numFmtId="0" fontId="0" fillId="0" borderId="0" xfId="0" applyBorder="1"/>
    <xf numFmtId="166" fontId="0" fillId="0" borderId="0" xfId="0" applyNumberFormat="1" applyBorder="1"/>
    <xf numFmtId="164" fontId="0" fillId="0" borderId="0" xfId="0" applyNumberFormat="1" applyBorder="1" applyAlignment="1">
      <alignment horizontal="center"/>
    </xf>
    <xf numFmtId="9" fontId="0" fillId="0" borderId="0" xfId="1" applyFont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35" fillId="0" borderId="0" xfId="2" applyBorder="1" applyAlignment="1" applyProtection="1"/>
    <xf numFmtId="0" fontId="12" fillId="3" borderId="0" xfId="0" applyFont="1" applyFill="1" applyBorder="1" applyAlignment="1">
      <alignment horizontal="center"/>
    </xf>
    <xf numFmtId="1" fontId="21" fillId="3" borderId="0" xfId="0" applyNumberFormat="1" applyFont="1" applyFill="1" applyBorder="1" applyAlignment="1">
      <alignment horizontal="right" vertical="center" indent="1"/>
    </xf>
    <xf numFmtId="166" fontId="31" fillId="7" borderId="0" xfId="0" applyNumberFormat="1" applyFont="1" applyFill="1" applyAlignment="1">
      <alignment horizontal="center"/>
    </xf>
    <xf numFmtId="0" fontId="31" fillId="8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 cent" xfId="1" builtinId="5"/>
  </cellStyles>
  <dxfs count="14">
    <dxf>
      <numFmt numFmtId="164" formatCode="dd\-mmm\-yyyy"/>
      <alignment horizontal="center" vertical="bottom" textRotation="0" wrapText="0" indent="0" justifyLastLine="0" shrinkToFit="0" readingOrder="0"/>
    </dxf>
    <dxf>
      <numFmt numFmtId="164" formatCode="dd\-mmm\-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dd\-mmm\-yyyy"/>
      <alignment horizontal="center" vertical="bottom" textRotation="0" wrapText="0" indent="0" justifyLastLine="0" shrinkToFit="0" readingOrder="0"/>
    </dxf>
    <dxf>
      <numFmt numFmtId="166" formatCode="[$INR]\ #,##0.0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2460A"/>
        </patternFill>
      </fill>
      <alignment horizontal="left" vertical="bottom" textRotation="0" wrapText="0" indent="0" justifyLastLine="0" shrinkToFit="0" readingOrder="0"/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5"/>
        </bottom>
        <vertical/>
        <horizontal/>
      </border>
    </dxf>
    <dxf>
      <font>
        <color theme="1"/>
      </font>
      <border>
        <left/>
        <right/>
        <top/>
        <bottom/>
        <vertical/>
        <horizontal/>
      </border>
    </dxf>
  </dxfs>
  <tableStyles count="3" defaultTableStyle="TableStyleMedium2" defaultPivotStyle="PivotStyleLight16">
    <tableStyle name="SlicerStyleDark2 2" pivot="0" table="0" count="10" xr9:uid="{00000000-0011-0000-FFFF-FFFF00000000}">
      <tableStyleElement type="wholeTable" dxfId="13"/>
      <tableStyleElement type="headerRow" dxfId="12"/>
    </tableStyle>
    <tableStyle name="SlicerStyleDark5 2" pivot="0" table="0" count="10" xr9:uid="{00000000-0011-0000-FFFF-FFFF01000000}">
      <tableStyleElement type="wholeTable" dxfId="11"/>
      <tableStyleElement type="headerRow" dxfId="10"/>
    </tableStyle>
    <tableStyle name="SlicerStyleLight1 2" pivot="0" table="0" count="10" xr9:uid="{00000000-0011-0000-FFFF-FFFF02000000}">
      <tableStyleElement type="wholeTable" dxfId="9"/>
      <tableStyleElement type="headerRow" dxfId="8"/>
    </tableStyle>
  </tableStyles>
  <colors>
    <mruColors>
      <color rgb="FF2CB1B8"/>
      <color rgb="FFB2460A"/>
      <color rgb="FFF37631"/>
      <color rgb="FF226F54"/>
      <color rgb="FF241E4E"/>
      <color rgb="FFF26419"/>
      <color rgb="FFC1292E"/>
      <color rgb="FFCC0066"/>
      <color rgb="FF43FFB7"/>
      <color rgb="FFE1A5F7"/>
    </mruColors>
  </colors>
  <extLst>
    <ext xmlns:x14="http://schemas.microsoft.com/office/spreadsheetml/2009/9/main" uri="{46F421CA-312F-682f-3DD2-61675219B42D}">
      <x14:dxfs count="24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5" tint="-0.249977111117893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2 2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 /><Relationship Id="rId2" Type="http://schemas.openxmlformats.org/officeDocument/2006/relationships/image" Target="../media/image2.svg" /><Relationship Id="rId1" Type="http://schemas.openxmlformats.org/officeDocument/2006/relationships/image" Target="../media/image1.png" /><Relationship Id="rId6" Type="http://schemas.openxmlformats.org/officeDocument/2006/relationships/image" Target="../media/image6.svg" /><Relationship Id="rId5" Type="http://schemas.openxmlformats.org/officeDocument/2006/relationships/image" Target="../media/image5.png" /><Relationship Id="rId4" Type="http://schemas.openxmlformats.org/officeDocument/2006/relationships/image" Target="../media/image4.sv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98180</xdr:colOff>
      <xdr:row>0</xdr:row>
      <xdr:rowOff>2074</xdr:rowOff>
    </xdr:from>
    <xdr:to>
      <xdr:col>8</xdr:col>
      <xdr:colOff>488706</xdr:colOff>
      <xdr:row>0</xdr:row>
      <xdr:rowOff>392600</xdr:rowOff>
    </xdr:to>
    <xdr:pic>
      <xdr:nvPicPr>
        <xdr:cNvPr id="4" name="Graphic 3" descr="Thumbs Up Sign">
          <a:extLst>
            <a:ext uri="{FF2B5EF4-FFF2-40B4-BE49-F238E27FC236}">
              <a16:creationId xmlns:a16="http://schemas.microsoft.com/office/drawing/2014/main" id="{B2E2DFD3-CCEB-4323-83D6-56D10D171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075007" y="2074"/>
          <a:ext cx="390526" cy="390526"/>
        </a:xfrm>
        <a:prstGeom prst="rect">
          <a:avLst/>
        </a:prstGeom>
      </xdr:spPr>
    </xdr:pic>
    <xdr:clientData/>
  </xdr:twoCellAnchor>
  <xdr:twoCellAnchor editAs="oneCell">
    <xdr:from>
      <xdr:col>10</xdr:col>
      <xdr:colOff>466725</xdr:colOff>
      <xdr:row>0</xdr:row>
      <xdr:rowOff>33337</xdr:rowOff>
    </xdr:from>
    <xdr:to>
      <xdr:col>10</xdr:col>
      <xdr:colOff>904875</xdr:colOff>
      <xdr:row>1</xdr:row>
      <xdr:rowOff>60447</xdr:rowOff>
    </xdr:to>
    <xdr:pic>
      <xdr:nvPicPr>
        <xdr:cNvPr id="5" name="Graphic 4" descr="Thumbs Up Sign">
          <a:extLst>
            <a:ext uri="{FF2B5EF4-FFF2-40B4-BE49-F238E27FC236}">
              <a16:creationId xmlns:a16="http://schemas.microsoft.com/office/drawing/2014/main" id="{FE085A88-6081-47F9-85EE-B29D445F9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flipV="1">
          <a:off x="9182100" y="33337"/>
          <a:ext cx="438150" cy="438150"/>
        </a:xfrm>
        <a:prstGeom prst="rect">
          <a:avLst/>
        </a:prstGeom>
      </xdr:spPr>
    </xdr:pic>
    <xdr:clientData/>
  </xdr:twoCellAnchor>
  <xdr:twoCellAnchor>
    <xdr:from>
      <xdr:col>3</xdr:col>
      <xdr:colOff>1349101</xdr:colOff>
      <xdr:row>3</xdr:row>
      <xdr:rowOff>237632</xdr:rowOff>
    </xdr:from>
    <xdr:to>
      <xdr:col>5</xdr:col>
      <xdr:colOff>11906</xdr:colOff>
      <xdr:row>5</xdr:row>
      <xdr:rowOff>196453</xdr:rowOff>
    </xdr:to>
    <xdr:sp macro="" textlink="E5">
      <xdr:nvSpPr>
        <xdr:cNvPr id="20" name="Flowchart: Off-page Connector 19">
          <a:extLst>
            <a:ext uri="{FF2B5EF4-FFF2-40B4-BE49-F238E27FC236}">
              <a16:creationId xmlns:a16="http://schemas.microsoft.com/office/drawing/2014/main" id="{6E9A17D5-E739-449C-B76E-656C715101FE}"/>
            </a:ext>
          </a:extLst>
        </xdr:cNvPr>
        <xdr:cNvSpPr/>
      </xdr:nvSpPr>
      <xdr:spPr>
        <a:xfrm>
          <a:off x="4920976" y="940101"/>
          <a:ext cx="1234555" cy="613665"/>
        </a:xfrm>
        <a:prstGeom prst="flowChartOffpageConnector">
          <a:avLst/>
        </a:prstGeom>
        <a:solidFill>
          <a:srgbClr val="C1292E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ED3DBF72-9120-4D56-8D43-FFDBC0E9E940}" type="TxLink">
            <a:rPr lang="en-US" sz="1400" b="1" i="0" u="none" strike="noStrike">
              <a:solidFill>
                <a:srgbClr val="FFFFFF"/>
              </a:solidFill>
              <a:latin typeface="Calibri"/>
              <a:cs typeface="Calibri"/>
            </a:rPr>
            <a:pPr algn="ctr"/>
            <a:t>8</a:t>
          </a:fld>
          <a:endParaRPr lang="en-US" sz="1400" b="1"/>
        </a:p>
      </xdr:txBody>
    </xdr:sp>
    <xdr:clientData/>
  </xdr:twoCellAnchor>
  <xdr:twoCellAnchor>
    <xdr:from>
      <xdr:col>5</xdr:col>
      <xdr:colOff>1314</xdr:colOff>
      <xdr:row>3</xdr:row>
      <xdr:rowOff>235251</xdr:rowOff>
    </xdr:from>
    <xdr:to>
      <xdr:col>6</xdr:col>
      <xdr:colOff>3571</xdr:colOff>
      <xdr:row>5</xdr:row>
      <xdr:rowOff>194072</xdr:rowOff>
    </xdr:to>
    <xdr:sp macro="" textlink="F5">
      <xdr:nvSpPr>
        <xdr:cNvPr id="13" name="Flowchart: Off-page Connector 12">
          <a:extLst>
            <a:ext uri="{FF2B5EF4-FFF2-40B4-BE49-F238E27FC236}">
              <a16:creationId xmlns:a16="http://schemas.microsoft.com/office/drawing/2014/main" id="{C30D9D66-04F4-43EA-BD6C-3818AFA7526A}"/>
            </a:ext>
          </a:extLst>
        </xdr:cNvPr>
        <xdr:cNvSpPr/>
      </xdr:nvSpPr>
      <xdr:spPr>
        <a:xfrm>
          <a:off x="3543423" y="628157"/>
          <a:ext cx="1050007" cy="435071"/>
        </a:xfrm>
        <a:prstGeom prst="flowChartOffpageConnector">
          <a:avLst/>
        </a:prstGeom>
        <a:solidFill>
          <a:srgbClr val="F26419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78286D2-DE42-43FF-942A-BF9BACF30D53}" type="TxLink">
            <a:rPr lang="en-US" sz="1400" b="1" i="0" u="none" strike="noStrike">
              <a:solidFill>
                <a:srgbClr val="FFFFFF"/>
              </a:solidFill>
              <a:latin typeface="Calibri"/>
              <a:cs typeface="Calibri"/>
            </a:rPr>
            <a:pPr algn="ctr"/>
            <a:t>3</a:t>
          </a:fld>
          <a:endParaRPr lang="en-US" sz="1400" b="1"/>
        </a:p>
      </xdr:txBody>
    </xdr:sp>
    <xdr:clientData/>
  </xdr:twoCellAnchor>
  <xdr:twoCellAnchor>
    <xdr:from>
      <xdr:col>6</xdr:col>
      <xdr:colOff>4886</xdr:colOff>
      <xdr:row>3</xdr:row>
      <xdr:rowOff>226219</xdr:rowOff>
    </xdr:from>
    <xdr:to>
      <xdr:col>7</xdr:col>
      <xdr:colOff>7143</xdr:colOff>
      <xdr:row>5</xdr:row>
      <xdr:rowOff>178593</xdr:rowOff>
    </xdr:to>
    <xdr:sp macro="" textlink="G5">
      <xdr:nvSpPr>
        <xdr:cNvPr id="14" name="Flowchart: Off-page Connector 13">
          <a:extLst>
            <a:ext uri="{FF2B5EF4-FFF2-40B4-BE49-F238E27FC236}">
              <a16:creationId xmlns:a16="http://schemas.microsoft.com/office/drawing/2014/main" id="{BE28E6F5-C5EF-4FE8-A7A9-23584353317C}"/>
            </a:ext>
          </a:extLst>
        </xdr:cNvPr>
        <xdr:cNvSpPr/>
      </xdr:nvSpPr>
      <xdr:spPr>
        <a:xfrm>
          <a:off x="7386761" y="928688"/>
          <a:ext cx="1180976" cy="607218"/>
        </a:xfrm>
        <a:prstGeom prst="flowChartOffpageConnector">
          <a:avLst/>
        </a:prstGeom>
        <a:solidFill>
          <a:srgbClr val="241E4E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9736C50-5B4A-4083-84E0-FC34AD7E4541}" type="TxLink">
            <a:rPr lang="en-US" sz="1400" b="1" i="0" u="none" strike="noStrike">
              <a:solidFill>
                <a:srgbClr val="FFFFFF"/>
              </a:solidFill>
              <a:latin typeface="Calibri"/>
              <a:cs typeface="Calibri"/>
            </a:rPr>
            <a:pPr algn="ctr"/>
            <a:t>4</a:t>
          </a:fld>
          <a:endParaRPr lang="en-US" sz="1400" b="1"/>
        </a:p>
      </xdr:txBody>
    </xdr:sp>
    <xdr:clientData/>
  </xdr:twoCellAnchor>
  <xdr:twoCellAnchor>
    <xdr:from>
      <xdr:col>7</xdr:col>
      <xdr:colOff>2505</xdr:colOff>
      <xdr:row>3</xdr:row>
      <xdr:rowOff>214313</xdr:rowOff>
    </xdr:from>
    <xdr:to>
      <xdr:col>8</xdr:col>
      <xdr:colOff>4762</xdr:colOff>
      <xdr:row>5</xdr:row>
      <xdr:rowOff>195263</xdr:rowOff>
    </xdr:to>
    <xdr:sp macro="" textlink="H5">
      <xdr:nvSpPr>
        <xdr:cNvPr id="15" name="Flowchart: Off-page Connector 14">
          <a:extLst>
            <a:ext uri="{FF2B5EF4-FFF2-40B4-BE49-F238E27FC236}">
              <a16:creationId xmlns:a16="http://schemas.microsoft.com/office/drawing/2014/main" id="{286D4188-CBBA-466C-B531-A145C71A97B9}"/>
            </a:ext>
          </a:extLst>
        </xdr:cNvPr>
        <xdr:cNvSpPr/>
      </xdr:nvSpPr>
      <xdr:spPr>
        <a:xfrm>
          <a:off x="8694068" y="916782"/>
          <a:ext cx="1192882" cy="635794"/>
        </a:xfrm>
        <a:prstGeom prst="flowChartOffpageConnector">
          <a:avLst/>
        </a:prstGeom>
        <a:solidFill>
          <a:srgbClr val="226F54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D74791B4-B7DF-4CC3-944C-FCAB82A1D13A}" type="TxLink">
            <a:rPr lang="en-US" sz="1400" b="1" i="0" u="none" strike="noStrike">
              <a:solidFill>
                <a:srgbClr val="FFFFFF"/>
              </a:solidFill>
              <a:latin typeface="Calibri"/>
              <a:cs typeface="Calibri"/>
            </a:rPr>
            <a:pPr algn="ctr"/>
            <a:t>5</a:t>
          </a:fld>
          <a:endParaRPr lang="en-US" sz="18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8</xdr:col>
      <xdr:colOff>854074</xdr:colOff>
      <xdr:row>7</xdr:row>
      <xdr:rowOff>11695</xdr:rowOff>
    </xdr:from>
    <xdr:to>
      <xdr:col>9</xdr:col>
      <xdr:colOff>704914</xdr:colOff>
      <xdr:row>9</xdr:row>
      <xdr:rowOff>226481</xdr:rowOff>
    </xdr:to>
    <xdr:pic>
      <xdr:nvPicPr>
        <xdr:cNvPr id="16" name="Graphic 15" descr="Stopwatch">
          <a:extLst>
            <a:ext uri="{FF2B5EF4-FFF2-40B4-BE49-F238E27FC236}">
              <a16:creationId xmlns:a16="http://schemas.microsoft.com/office/drawing/2014/main" id="{A8EB5591-9181-4289-B8CC-BCB40D5EF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540624" y="1697620"/>
          <a:ext cx="706968" cy="7100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Deals_1" displayName="Tbl_Deals_1" ref="A12:P36" totalsRowShown="0" headerRowDxfId="5">
  <autoFilter ref="A12:P36" xr:uid="{00000000-0009-0000-0100-000001000000}"/>
  <tableColumns count="16">
    <tableColumn id="1" xr3:uid="{00000000-0010-0000-0000-000001000000}" name="SCHOOL NAME"/>
    <tableColumn id="9" xr3:uid="{00000000-0010-0000-0000-000009000000}" name="City"/>
    <tableColumn id="10" xr3:uid="{00000000-0010-0000-0000-00000A000000}" name="Sub Area"/>
    <tableColumn id="2" xr3:uid="{00000000-0010-0000-0000-000002000000}" name="CONTACT NAME"/>
    <tableColumn id="3" xr3:uid="{00000000-0010-0000-0000-000003000000}" name="DEAL VALUE" dataDxfId="4"/>
    <tableColumn id="12" xr3:uid="{00000000-0010-0000-0000-00000C000000}" name="CREATED DATE" dataDxfId="3"/>
    <tableColumn id="4" xr3:uid="{00000000-0010-0000-0000-000004000000}" name="STAGE"/>
    <tableColumn id="11" xr3:uid="{00000000-0010-0000-0000-00000B000000}" name="WIN %"/>
    <tableColumn id="13" xr3:uid="{00000000-0010-0000-0000-00000D000000}" name="STATUS" dataDxfId="2"/>
    <tableColumn id="5" xr3:uid="{00000000-0010-0000-0000-000005000000}" name="CLOSE DATE" dataDxfId="1"/>
    <tableColumn id="6" xr3:uid="{00000000-0010-0000-0000-000006000000}" name="EMAIL"/>
    <tableColumn id="7" xr3:uid="{00000000-0010-0000-0000-000007000000}" name="PHONE"/>
    <tableColumn id="8" xr3:uid="{00000000-0010-0000-0000-000008000000}" name="NEXT ACTIVITY DATE" dataDxfId="0"/>
    <tableColumn id="14" xr3:uid="{00000000-0010-0000-0000-00000E000000}" name="NOTES"/>
    <tableColumn id="15" xr3:uid="{00000000-0010-0000-0000-00000F000000}" name="Column1"/>
    <tableColumn id="16" xr3:uid="{00000000-0010-0000-0000-000010000000}" name="Column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Relationship Id="rId1" Type="http://schemas.openxmlformats.org/officeDocument/2006/relationships/hyperlink" Target="mailto:dpujari563@gmail.com" TargetMode="External" /><Relationship Id="rId4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showGridLines="0" topLeftCell="E4" workbookViewId="0" xr3:uid="{AEA406A1-0E4B-5B11-9CD5-51D6E497D94C}">
      <selection activeCell="E21" sqref="E21"/>
    </sheetView>
  </sheetViews>
  <sheetFormatPr defaultRowHeight="15" x14ac:dyDescent="0.2"/>
  <cols>
    <col min="1" max="1" width="2.6875" customWidth="1"/>
    <col min="2" max="2" width="93.76171875" bestFit="1" customWidth="1"/>
  </cols>
  <sheetData>
    <row r="1" spans="1:2" ht="25.5" x14ac:dyDescent="0.2">
      <c r="A1" s="25" t="s">
        <v>19</v>
      </c>
      <c r="B1" s="25"/>
    </row>
    <row r="5" spans="1:2" ht="18.75" x14ac:dyDescent="0.25">
      <c r="B5" s="33" t="s">
        <v>41</v>
      </c>
    </row>
    <row r="6" spans="1:2" ht="18.75" x14ac:dyDescent="0.25">
      <c r="B6" s="34" t="s">
        <v>26</v>
      </c>
    </row>
    <row r="7" spans="1:2" ht="18.75" x14ac:dyDescent="0.25">
      <c r="B7" s="34" t="s">
        <v>27</v>
      </c>
    </row>
    <row r="8" spans="1:2" ht="18.75" x14ac:dyDescent="0.25">
      <c r="B8" s="35" t="s">
        <v>42</v>
      </c>
    </row>
    <row r="9" spans="1:2" ht="18.75" x14ac:dyDescent="0.25">
      <c r="B9" s="35" t="s">
        <v>28</v>
      </c>
    </row>
    <row r="10" spans="1:2" ht="18.75" x14ac:dyDescent="0.25">
      <c r="B10" s="35" t="s">
        <v>29</v>
      </c>
    </row>
    <row r="11" spans="1:2" ht="18.75" x14ac:dyDescent="0.25">
      <c r="B11" s="34" t="s">
        <v>30</v>
      </c>
    </row>
    <row r="12" spans="1:2" ht="18.75" x14ac:dyDescent="0.25">
      <c r="B12" s="35" t="s">
        <v>31</v>
      </c>
    </row>
    <row r="13" spans="1:2" ht="18.75" x14ac:dyDescent="0.25">
      <c r="B13" s="35" t="s">
        <v>32</v>
      </c>
    </row>
    <row r="14" spans="1:2" ht="18.75" x14ac:dyDescent="0.25">
      <c r="B14" s="35" t="s">
        <v>40</v>
      </c>
    </row>
    <row r="15" spans="1:2" ht="18.75" x14ac:dyDescent="0.25">
      <c r="B15" s="34" t="s">
        <v>33</v>
      </c>
    </row>
    <row r="16" spans="1:2" ht="18.75" x14ac:dyDescent="0.25">
      <c r="B16" s="35" t="s">
        <v>34</v>
      </c>
    </row>
    <row r="17" spans="2:2" ht="18.75" x14ac:dyDescent="0.25">
      <c r="B17" s="35" t="s">
        <v>35</v>
      </c>
    </row>
    <row r="18" spans="2:2" ht="18.75" x14ac:dyDescent="0.25">
      <c r="B18" s="34" t="s">
        <v>36</v>
      </c>
    </row>
    <row r="19" spans="2:2" ht="18.75" x14ac:dyDescent="0.25">
      <c r="B19" s="35" t="s">
        <v>37</v>
      </c>
    </row>
    <row r="20" spans="2:2" ht="18.75" x14ac:dyDescent="0.25">
      <c r="B20" s="35" t="s">
        <v>38</v>
      </c>
    </row>
    <row r="21" spans="2:2" ht="18.75" x14ac:dyDescent="0.25">
      <c r="B21" s="35" t="s">
        <v>39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showGridLines="0" tabSelected="1" topLeftCell="E1" zoomScale="93" zoomScaleNormal="93" workbookViewId="0" xr3:uid="{958C4451-9541-5A59-BF78-D2F731DF1C81}">
      <pane ySplit="12" topLeftCell="E13" activePane="bottomLeft" state="frozen"/>
      <selection activeCell="E1" sqref="E1"/>
      <selection pane="bottomLeft" activeCell="G16" sqref="G16"/>
    </sheetView>
  </sheetViews>
  <sheetFormatPr defaultRowHeight="15" x14ac:dyDescent="0.2"/>
  <cols>
    <col min="1" max="1" width="36.18359375" customWidth="1"/>
    <col min="2" max="3" width="17.62109375" style="44" customWidth="1"/>
    <col min="4" max="4" width="21.5234375" customWidth="1"/>
    <col min="5" max="5" width="18.29296875" customWidth="1"/>
    <col min="6" max="6" width="18.5625" customWidth="1"/>
    <col min="7" max="7" width="19.50390625" customWidth="1"/>
    <col min="8" max="8" width="19.1015625" bestFit="1" customWidth="1"/>
    <col min="9" max="9" width="12.64453125" customWidth="1"/>
    <col min="10" max="10" width="15.73828125" customWidth="1"/>
    <col min="11" max="11" width="20.71484375" customWidth="1"/>
    <col min="12" max="12" width="14.66015625" customWidth="1"/>
    <col min="13" max="13" width="14.9296875" customWidth="1"/>
    <col min="14" max="14" width="24.6171875" customWidth="1"/>
    <col min="15" max="15" width="9.14453125" customWidth="1"/>
  </cols>
  <sheetData>
    <row r="1" spans="1:16" ht="33" customHeight="1" x14ac:dyDescent="0.5">
      <c r="A1" s="50" t="s">
        <v>52</v>
      </c>
      <c r="B1" s="50"/>
      <c r="C1" s="50"/>
      <c r="D1" s="51"/>
      <c r="E1" s="49"/>
      <c r="I1" s="60">
        <f>IFERROR(COUNTIF(Tbl_Deals_1[STATUS],"WON"),"")</f>
        <v>0</v>
      </c>
      <c r="J1" s="31">
        <f>IFERROR(SUMIF(Tbl_Deals_1[STATUS],"WON",Tbl_Deals_1[DEAL VALUE]),"")</f>
        <v>0</v>
      </c>
      <c r="K1" s="32">
        <f>IFERROR(COUNTIF(Tbl_Deals_1[STATUS],"LOST"),"")</f>
        <v>2</v>
      </c>
      <c r="L1" s="52">
        <f>IFERROR(SUMIF(Tbl_Deals_1[STATUS],"LOST",Tbl_Deals_1[DEAL VALUE]),"")</f>
        <v>45000</v>
      </c>
      <c r="M1" s="61"/>
      <c r="N1" s="62"/>
    </row>
    <row r="2" spans="1:16" ht="36.75" customHeight="1" x14ac:dyDescent="0.5">
      <c r="A2" s="64" t="s">
        <v>47</v>
      </c>
      <c r="B2" s="77">
        <v>600000</v>
      </c>
      <c r="C2" s="77"/>
      <c r="D2" s="77"/>
      <c r="E2" s="78" t="s">
        <v>48</v>
      </c>
      <c r="F2" s="78"/>
      <c r="G2" s="59">
        <f>+J1/B2</f>
        <v>0</v>
      </c>
      <c r="H2" s="4"/>
      <c r="I2" s="10"/>
      <c r="M2" s="75" t="s">
        <v>1</v>
      </c>
      <c r="N2" s="75"/>
    </row>
    <row r="3" spans="1:16" s="44" customFormat="1" ht="33" customHeight="1" x14ac:dyDescent="0.5">
      <c r="D3" s="5"/>
      <c r="E3" s="4"/>
      <c r="F3" s="63"/>
      <c r="G3" s="62"/>
      <c r="H3" s="4"/>
      <c r="I3" s="10"/>
      <c r="L3" s="65"/>
      <c r="M3" s="45"/>
      <c r="N3" s="45"/>
    </row>
    <row r="4" spans="1:16" ht="31.5" customHeight="1" thickBot="1" x14ac:dyDescent="0.3">
      <c r="A4" s="16" t="s">
        <v>22</v>
      </c>
      <c r="B4" s="16"/>
      <c r="C4" s="16"/>
      <c r="E4" s="20" t="s">
        <v>10</v>
      </c>
      <c r="F4" s="13" t="s">
        <v>11</v>
      </c>
      <c r="G4" s="12" t="s">
        <v>13</v>
      </c>
      <c r="H4" s="11" t="s">
        <v>12</v>
      </c>
      <c r="J4" s="29" t="s">
        <v>18</v>
      </c>
      <c r="K4" s="79" t="s">
        <v>24</v>
      </c>
      <c r="L4" s="79"/>
    </row>
    <row r="5" spans="1:16" ht="20.100000000000001" customHeight="1" thickBot="1" x14ac:dyDescent="0.3">
      <c r="A5" s="17">
        <f>IFERROR(COUNTIF(Tbl_Deals_1[STATUS],""),"")</f>
        <v>22</v>
      </c>
      <c r="B5" s="46"/>
      <c r="C5" s="46"/>
      <c r="D5" s="14" t="s">
        <v>17</v>
      </c>
      <c r="E5" s="9">
        <f>IFERROR(COUNTIFS(Tbl_Deals_1[STATUS],"",Tbl_Deals_1[STAGE],E4),"")</f>
        <v>8</v>
      </c>
      <c r="F5" s="9">
        <f>IFERROR(COUNTIFS(Tbl_Deals_1[STATUS],"",Tbl_Deals_1[STAGE],F4),"")</f>
        <v>3</v>
      </c>
      <c r="G5" s="9">
        <f>IFERROR(COUNTIFS(Tbl_Deals_1[STATUS],"",Tbl_Deals_1[STAGE],G4),"")</f>
        <v>4</v>
      </c>
      <c r="H5" s="9">
        <f>IFERROR(COUNTIFS(Tbl_Deals_1[STATUS],"",Tbl_Deals_1[STAGE],H4),"")</f>
        <v>5</v>
      </c>
      <c r="J5" s="26">
        <f>IFERROR((COUNTIF(Tbl_Deals_1[STATUS],"WON")/SUM(COUNTIF(Tbl_Deals_1[STATUS],"WON"),COUNTIF(Tbl_Deals_1[STATUS],"LOST"))),"")</f>
        <v>0</v>
      </c>
      <c r="K5" s="21" t="str">
        <f>E4</f>
        <v>Lead</v>
      </c>
      <c r="L5" s="30">
        <f>IFERROR(COUNTIFS(Tbl_Deals_1[STATUS],"LOST",Tbl_Deals_1[STAGE],K5)/COUNTIF(Tbl_Deals_1[STATUS],"LOST"),"")</f>
        <v>0.5</v>
      </c>
    </row>
    <row r="6" spans="1:16" ht="20.100000000000001" customHeight="1" x14ac:dyDescent="0.2">
      <c r="A6" s="55" t="s">
        <v>16</v>
      </c>
      <c r="B6" s="47"/>
      <c r="C6" s="47"/>
      <c r="E6" s="8"/>
      <c r="F6" s="8"/>
      <c r="G6" s="8"/>
      <c r="H6" s="8"/>
      <c r="J6" s="28"/>
      <c r="K6" s="22" t="str">
        <f>F4</f>
        <v>Opportunity</v>
      </c>
      <c r="L6" s="58">
        <f>IFERROR(COUNTIFS(Tbl_Deals_1[STATUS],"LOST",Tbl_Deals_1[STAGE],K6)/COUNTIF(Tbl_Deals_1[STATUS],"LOST"),"")</f>
        <v>0</v>
      </c>
    </row>
    <row r="7" spans="1:16" ht="20.100000000000001" customHeight="1" x14ac:dyDescent="0.25">
      <c r="A7" s="53">
        <f>IFERROR(SUMIF(Tbl_Deals_1[STATUS],"",Tbl_Deals_1[DEAL VALUE]),"")</f>
        <v>380000</v>
      </c>
      <c r="B7" s="48"/>
      <c r="C7" s="48"/>
      <c r="D7" s="14" t="s">
        <v>15</v>
      </c>
      <c r="E7" s="38">
        <f>IFERROR(SUMIFS(Tbl_Deals_1[DEAL VALUE],Tbl_Deals_1[STATUS],"",Tbl_Deals_1[STAGE],E4),"")</f>
        <v>55000</v>
      </c>
      <c r="F7" s="39">
        <f>IFERROR(SUMIFS(Tbl_Deals_1[DEAL VALUE],Tbl_Deals_1[STATUS],"",Tbl_Deals_1[STAGE],F4),"")</f>
        <v>95000</v>
      </c>
      <c r="G7" s="40">
        <f>IFERROR(SUMIFS(Tbl_Deals_1[DEAL VALUE],Tbl_Deals_1[STATUS],"",Tbl_Deals_1[STAGE],G4),"")</f>
        <v>85000</v>
      </c>
      <c r="H7" s="41">
        <f>IFERROR(SUMIFS(Tbl_Deals_1[DEAL VALUE],Tbl_Deals_1[STATUS],"",Tbl_Deals_1[STAGE],H4),"")</f>
        <v>115000</v>
      </c>
      <c r="J7" s="28" t="s">
        <v>25</v>
      </c>
      <c r="K7" s="23" t="str">
        <f>G4</f>
        <v>Demo</v>
      </c>
      <c r="L7" s="30">
        <f>IFERROR(COUNTIFS(Tbl_Deals_1[STATUS],"LOST",Tbl_Deals_1[STAGE],K7)/COUNTIF(Tbl_Deals_1[STATUS],"LOST"),"")</f>
        <v>0</v>
      </c>
    </row>
    <row r="8" spans="1:16" ht="20.100000000000001" customHeight="1" x14ac:dyDescent="0.2">
      <c r="A8" s="56" t="s">
        <v>15</v>
      </c>
      <c r="B8" s="47"/>
      <c r="C8" s="47"/>
      <c r="E8" s="42"/>
      <c r="F8" s="43"/>
      <c r="G8" s="43"/>
      <c r="H8" s="43"/>
      <c r="J8" s="76" t="str">
        <f>IFERROR(SUMPRODUCT(--(Tbl_Deals_1[STATUS]="Won"),--(Tbl_Deals_1[CLOSE DATE]&gt;0),Tbl_Deals_1[CLOSE DATE]-Tbl_Deals_1[CREATED DATE]+1)/COUNTIF(Tbl_Deals_1[STATUS],"Won"),"")</f>
        <v/>
      </c>
      <c r="K8" s="24" t="str">
        <f>H4</f>
        <v>Quote</v>
      </c>
      <c r="L8" s="30">
        <f>IFERROR(COUNTIFS(Tbl_Deals_1[STATUS],"LOST",Tbl_Deals_1[STAGE],K8)/COUNTIF(Tbl_Deals_1[STATUS],"LOST"),"")</f>
        <v>0</v>
      </c>
    </row>
    <row r="9" spans="1:16" ht="20.100000000000001" customHeight="1" x14ac:dyDescent="0.25">
      <c r="A9" s="54">
        <f>IFERROR(SUMPRODUCT(--(Tbl_Deals_1[STATUS]=""),Tbl_Deals_1[DEAL VALUE],Tbl_Deals_1[WIN %]),"")</f>
        <v>31500</v>
      </c>
      <c r="B9" s="48"/>
      <c r="C9" s="48"/>
      <c r="D9" s="14" t="s">
        <v>14</v>
      </c>
      <c r="E9" s="38">
        <f>IFERROR(SUMPRODUCT(--(Tbl_Deals_1[STATUS]=""),--(Tbl_Deals_1[STAGE]=E4),Tbl_Deals_1[DEAL VALUE],Tbl_Deals_1[WIN %]),"")</f>
        <v>0</v>
      </c>
      <c r="F9" s="39">
        <f>IFERROR(SUMPRODUCT(--(Tbl_Deals_1[STATUS]=""),--(Tbl_Deals_1[STAGE]=F4),Tbl_Deals_1[DEAL VALUE],Tbl_Deals_1[WIN %]),"")</f>
        <v>22500</v>
      </c>
      <c r="G9" s="40">
        <f>IFERROR(SUMPRODUCT(--(Tbl_Deals_1[STATUS]=""),--(Tbl_Deals_1[STAGE]=G4),Tbl_Deals_1[DEAL VALUE],Tbl_Deals_1[WIN %]),"")</f>
        <v>0</v>
      </c>
      <c r="H9" s="41">
        <f>IFERROR(SUMPRODUCT(--(Tbl_Deals_1[STATUS]=""),--(Tbl_Deals_1[STAGE]=H4),Tbl_Deals_1[DEAL VALUE],Tbl_Deals_1[WIN %]),"")</f>
        <v>9000</v>
      </c>
      <c r="J9" s="76"/>
    </row>
    <row r="10" spans="1:16" ht="20.100000000000001" customHeight="1" x14ac:dyDescent="0.2">
      <c r="A10" s="57" t="s">
        <v>14</v>
      </c>
      <c r="B10" s="47"/>
      <c r="C10" s="47"/>
      <c r="E10" s="4"/>
      <c r="F10" s="4"/>
      <c r="G10" s="4"/>
      <c r="H10" s="4"/>
      <c r="J10" s="27" t="s">
        <v>21</v>
      </c>
    </row>
    <row r="11" spans="1:16" x14ac:dyDescent="0.2">
      <c r="A11" s="36" t="s">
        <v>43</v>
      </c>
      <c r="B11" s="36"/>
      <c r="C11" s="36"/>
      <c r="D11" s="6"/>
      <c r="E11" s="7" t="s">
        <v>20</v>
      </c>
      <c r="F11" s="6"/>
      <c r="G11" s="7" t="s">
        <v>20</v>
      </c>
      <c r="H11" s="7"/>
      <c r="I11" s="6"/>
      <c r="K11" s="6"/>
      <c r="L11" s="6"/>
      <c r="M11" s="3"/>
    </row>
    <row r="12" spans="1:16" x14ac:dyDescent="0.2">
      <c r="A12" s="67" t="s">
        <v>44</v>
      </c>
      <c r="B12" s="15" t="s">
        <v>46</v>
      </c>
      <c r="C12" s="15" t="s">
        <v>49</v>
      </c>
      <c r="D12" s="15" t="s">
        <v>45</v>
      </c>
      <c r="E12" s="15" t="s">
        <v>2</v>
      </c>
      <c r="F12" s="15" t="s">
        <v>3</v>
      </c>
      <c r="G12" s="15" t="s">
        <v>4</v>
      </c>
      <c r="H12" s="19" t="s">
        <v>8</v>
      </c>
      <c r="I12" s="19" t="s">
        <v>0</v>
      </c>
      <c r="J12" s="15" t="s">
        <v>5</v>
      </c>
      <c r="K12" s="15" t="s">
        <v>7</v>
      </c>
      <c r="L12" s="15" t="s">
        <v>6</v>
      </c>
      <c r="M12" s="15" t="s">
        <v>23</v>
      </c>
      <c r="N12" s="15" t="s">
        <v>9</v>
      </c>
      <c r="O12" s="66" t="s">
        <v>50</v>
      </c>
      <c r="P12" s="66" t="s">
        <v>51</v>
      </c>
    </row>
    <row r="13" spans="1:16" x14ac:dyDescent="0.2">
      <c r="A13" s="44" t="s">
        <v>53</v>
      </c>
      <c r="B13" s="44" t="s">
        <v>54</v>
      </c>
      <c r="D13" s="44" t="s">
        <v>55</v>
      </c>
      <c r="E13" s="37">
        <v>15000</v>
      </c>
      <c r="F13" s="2">
        <v>43475</v>
      </c>
      <c r="G13" t="s">
        <v>10</v>
      </c>
      <c r="H13" s="1"/>
      <c r="I13" s="18"/>
      <c r="J13" s="2"/>
      <c r="L13">
        <v>9890475259</v>
      </c>
      <c r="M13" s="2"/>
    </row>
    <row r="14" spans="1:16" x14ac:dyDescent="0.2">
      <c r="A14" s="68" t="s">
        <v>56</v>
      </c>
      <c r="B14" s="68" t="s">
        <v>57</v>
      </c>
      <c r="C14" s="68" t="s">
        <v>58</v>
      </c>
      <c r="D14" s="68" t="s">
        <v>59</v>
      </c>
      <c r="E14" s="69">
        <v>45000</v>
      </c>
      <c r="F14" s="70">
        <v>43475</v>
      </c>
      <c r="G14" s="68" t="s">
        <v>11</v>
      </c>
      <c r="H14" s="71">
        <v>0.5</v>
      </c>
      <c r="I14" s="72"/>
      <c r="J14" s="73"/>
      <c r="K14" s="74" t="s">
        <v>60</v>
      </c>
      <c r="L14" s="68">
        <v>970171229</v>
      </c>
      <c r="M14" s="70"/>
      <c r="N14" s="68"/>
      <c r="O14" s="68"/>
      <c r="P14" s="68"/>
    </row>
    <row r="15" spans="1:16" x14ac:dyDescent="0.2">
      <c r="A15" s="68" t="s">
        <v>61</v>
      </c>
      <c r="B15" s="68" t="s">
        <v>57</v>
      </c>
      <c r="C15" s="68" t="s">
        <v>62</v>
      </c>
      <c r="D15" s="68" t="s">
        <v>63</v>
      </c>
      <c r="E15" s="69">
        <v>45000</v>
      </c>
      <c r="F15" s="70">
        <v>43476</v>
      </c>
      <c r="G15" s="68"/>
      <c r="H15" s="71">
        <v>0</v>
      </c>
      <c r="I15" s="72" t="s">
        <v>64</v>
      </c>
      <c r="J15" s="73"/>
      <c r="K15" s="68"/>
      <c r="L15" s="68">
        <v>953412017</v>
      </c>
      <c r="M15" s="70"/>
      <c r="N15" s="68"/>
      <c r="O15" s="68"/>
      <c r="P15" s="68"/>
    </row>
    <row r="16" spans="1:16" x14ac:dyDescent="0.2">
      <c r="A16" s="68" t="s">
        <v>65</v>
      </c>
      <c r="B16" s="68" t="s">
        <v>57</v>
      </c>
      <c r="C16" s="68" t="s">
        <v>62</v>
      </c>
      <c r="D16" s="68" t="s">
        <v>66</v>
      </c>
      <c r="E16" s="69">
        <v>15000</v>
      </c>
      <c r="F16" s="70">
        <v>43476</v>
      </c>
      <c r="G16" s="68" t="s">
        <v>12</v>
      </c>
      <c r="H16" s="71">
        <v>0.6</v>
      </c>
      <c r="I16" s="72"/>
      <c r="J16" s="73"/>
      <c r="K16" s="68"/>
      <c r="L16" s="68">
        <v>8530808326</v>
      </c>
      <c r="M16" s="70"/>
      <c r="N16" s="68"/>
      <c r="O16" s="68"/>
      <c r="P16" s="68"/>
    </row>
    <row r="17" spans="1:16" x14ac:dyDescent="0.2">
      <c r="A17" s="68" t="s">
        <v>67</v>
      </c>
      <c r="B17" s="68" t="s">
        <v>57</v>
      </c>
      <c r="C17" s="68" t="s">
        <v>68</v>
      </c>
      <c r="D17" s="68" t="s">
        <v>69</v>
      </c>
      <c r="E17" s="69">
        <v>15000</v>
      </c>
      <c r="F17" s="70">
        <v>43476</v>
      </c>
      <c r="G17" s="68" t="s">
        <v>12</v>
      </c>
      <c r="H17" s="71"/>
      <c r="I17" s="72"/>
      <c r="J17" s="73"/>
      <c r="K17" s="68"/>
      <c r="L17" s="68">
        <v>7758075022</v>
      </c>
      <c r="M17" s="70"/>
      <c r="N17" s="68"/>
      <c r="O17" s="68"/>
      <c r="P17" s="68"/>
    </row>
    <row r="18" spans="1:16" x14ac:dyDescent="0.2">
      <c r="A18" s="68" t="s">
        <v>70</v>
      </c>
      <c r="B18" s="68" t="s">
        <v>57</v>
      </c>
      <c r="C18" s="68" t="s">
        <v>71</v>
      </c>
      <c r="D18" s="68" t="s">
        <v>72</v>
      </c>
      <c r="E18" s="69">
        <v>25000</v>
      </c>
      <c r="F18" s="70">
        <v>43476</v>
      </c>
      <c r="G18" s="68" t="s">
        <v>10</v>
      </c>
      <c r="H18" s="71"/>
      <c r="I18" s="72"/>
      <c r="J18" s="73"/>
      <c r="K18" s="68"/>
      <c r="L18" s="68">
        <v>9766594465</v>
      </c>
      <c r="M18" s="70" t="s">
        <v>73</v>
      </c>
      <c r="N18" s="68"/>
      <c r="O18" s="68"/>
      <c r="P18" s="68"/>
    </row>
    <row r="19" spans="1:16" x14ac:dyDescent="0.2">
      <c r="A19" s="68" t="s">
        <v>74</v>
      </c>
      <c r="B19" s="68" t="s">
        <v>75</v>
      </c>
      <c r="C19" s="68" t="s">
        <v>75</v>
      </c>
      <c r="D19" s="68" t="s">
        <v>76</v>
      </c>
      <c r="E19" s="69">
        <v>50000</v>
      </c>
      <c r="F19" s="70">
        <v>43481</v>
      </c>
      <c r="G19" s="68" t="s">
        <v>11</v>
      </c>
      <c r="H19" s="71"/>
      <c r="I19" s="72"/>
      <c r="J19" s="73"/>
      <c r="K19" s="68"/>
      <c r="L19" s="68">
        <v>9422420740</v>
      </c>
      <c r="M19" s="70"/>
      <c r="N19" s="68"/>
      <c r="O19" s="68"/>
      <c r="P19" s="68"/>
    </row>
    <row r="20" spans="1:16" x14ac:dyDescent="0.2">
      <c r="A20" s="68" t="s">
        <v>77</v>
      </c>
      <c r="B20" s="68" t="s">
        <v>57</v>
      </c>
      <c r="C20" s="68" t="s">
        <v>78</v>
      </c>
      <c r="D20" s="68" t="s">
        <v>79</v>
      </c>
      <c r="E20" s="69">
        <v>15000</v>
      </c>
      <c r="F20" s="70">
        <v>43482</v>
      </c>
      <c r="G20" s="68" t="s">
        <v>13</v>
      </c>
      <c r="H20" s="71"/>
      <c r="I20" s="72"/>
      <c r="J20" s="73"/>
      <c r="K20" s="68"/>
      <c r="L20" s="68">
        <v>9561563781</v>
      </c>
      <c r="M20" s="70"/>
      <c r="N20" s="68"/>
      <c r="O20" s="68"/>
      <c r="P20" s="68"/>
    </row>
    <row r="21" spans="1:16" x14ac:dyDescent="0.2">
      <c r="A21" s="68" t="s">
        <v>80</v>
      </c>
      <c r="B21" s="68" t="s">
        <v>57</v>
      </c>
      <c r="C21" s="68" t="s">
        <v>81</v>
      </c>
      <c r="D21" s="68" t="s">
        <v>83</v>
      </c>
      <c r="E21" s="69">
        <v>25000</v>
      </c>
      <c r="F21" s="70">
        <v>43482</v>
      </c>
      <c r="G21" s="68" t="s">
        <v>13</v>
      </c>
      <c r="H21" s="71"/>
      <c r="I21" s="72"/>
      <c r="J21" s="73"/>
      <c r="K21" s="68"/>
      <c r="L21" s="68">
        <v>9696517171</v>
      </c>
      <c r="M21" s="70" t="s">
        <v>82</v>
      </c>
      <c r="N21" s="68"/>
      <c r="O21" s="68"/>
      <c r="P21" s="68"/>
    </row>
    <row r="22" spans="1:16" x14ac:dyDescent="0.2">
      <c r="A22" s="68" t="s">
        <v>84</v>
      </c>
      <c r="B22" s="68" t="s">
        <v>85</v>
      </c>
      <c r="C22" s="68" t="s">
        <v>85</v>
      </c>
      <c r="D22" s="68" t="s">
        <v>86</v>
      </c>
      <c r="E22" s="69"/>
      <c r="F22" s="70">
        <v>43482</v>
      </c>
      <c r="G22" s="68" t="s">
        <v>10</v>
      </c>
      <c r="H22" s="71"/>
      <c r="I22" s="72"/>
      <c r="J22" s="73"/>
      <c r="K22" s="68"/>
      <c r="L22" s="68">
        <v>9096235349</v>
      </c>
      <c r="M22" s="70"/>
      <c r="N22" s="68"/>
      <c r="O22" s="68"/>
      <c r="P22" s="68"/>
    </row>
    <row r="23" spans="1:16" x14ac:dyDescent="0.2">
      <c r="A23" s="68" t="s">
        <v>87</v>
      </c>
      <c r="B23" s="68" t="s">
        <v>85</v>
      </c>
      <c r="C23" s="68" t="s">
        <v>85</v>
      </c>
      <c r="D23" s="68" t="s">
        <v>88</v>
      </c>
      <c r="E23" s="69">
        <v>30000</v>
      </c>
      <c r="F23" s="70">
        <v>43482</v>
      </c>
      <c r="G23" s="68" t="s">
        <v>12</v>
      </c>
      <c r="H23" s="71"/>
      <c r="I23" s="72"/>
      <c r="J23" s="73"/>
      <c r="K23" s="68"/>
      <c r="L23" s="68">
        <v>9766445452</v>
      </c>
      <c r="M23" s="70" t="s">
        <v>89</v>
      </c>
      <c r="N23" s="68"/>
      <c r="O23" s="68"/>
      <c r="P23" s="68"/>
    </row>
    <row r="24" spans="1:16" x14ac:dyDescent="0.2">
      <c r="A24" s="68" t="s">
        <v>90</v>
      </c>
      <c r="B24" s="68" t="s">
        <v>85</v>
      </c>
      <c r="C24" s="68" t="s">
        <v>85</v>
      </c>
      <c r="D24" s="68"/>
      <c r="E24" s="69"/>
      <c r="F24" s="70"/>
      <c r="G24" s="68" t="s">
        <v>10</v>
      </c>
      <c r="H24" s="71"/>
      <c r="I24" s="72" t="s">
        <v>64</v>
      </c>
      <c r="J24" s="73"/>
      <c r="K24" s="68"/>
      <c r="L24" s="68"/>
      <c r="M24" s="70"/>
      <c r="N24" s="68"/>
      <c r="O24" s="68"/>
      <c r="P24" s="68"/>
    </row>
    <row r="25" spans="1:16" x14ac:dyDescent="0.2">
      <c r="A25" s="68" t="s">
        <v>91</v>
      </c>
      <c r="B25" s="68" t="s">
        <v>57</v>
      </c>
      <c r="C25" s="68" t="s">
        <v>57</v>
      </c>
      <c r="D25" s="68" t="s">
        <v>92</v>
      </c>
      <c r="E25" s="69"/>
      <c r="F25" s="70"/>
      <c r="G25" s="68" t="s">
        <v>11</v>
      </c>
      <c r="H25" s="71"/>
      <c r="I25" s="72"/>
      <c r="J25" s="73"/>
      <c r="K25" s="68"/>
      <c r="L25" s="68">
        <v>9021755217</v>
      </c>
      <c r="M25" s="70" t="s">
        <v>93</v>
      </c>
      <c r="N25" s="68"/>
      <c r="O25" s="68"/>
      <c r="P25" s="68"/>
    </row>
    <row r="26" spans="1:16" x14ac:dyDescent="0.2">
      <c r="A26" s="68" t="s">
        <v>94</v>
      </c>
      <c r="B26" s="68" t="s">
        <v>95</v>
      </c>
      <c r="C26" s="68" t="s">
        <v>96</v>
      </c>
      <c r="D26" s="68" t="s">
        <v>97</v>
      </c>
      <c r="E26" s="69">
        <v>15000</v>
      </c>
      <c r="F26" s="70">
        <v>43486</v>
      </c>
      <c r="G26" s="68" t="s">
        <v>12</v>
      </c>
      <c r="H26" s="71"/>
      <c r="I26" s="72"/>
      <c r="J26" s="73"/>
      <c r="K26" s="68"/>
      <c r="L26" s="68">
        <v>9096392727</v>
      </c>
      <c r="M26" s="70" t="s">
        <v>82</v>
      </c>
      <c r="N26" s="68"/>
      <c r="O26" s="68"/>
      <c r="P26" s="68"/>
    </row>
    <row r="27" spans="1:16" x14ac:dyDescent="0.2">
      <c r="A27" s="68" t="s">
        <v>98</v>
      </c>
      <c r="B27" s="68" t="s">
        <v>99</v>
      </c>
      <c r="C27" s="68" t="s">
        <v>99</v>
      </c>
      <c r="D27" s="68" t="s">
        <v>100</v>
      </c>
      <c r="E27" s="69"/>
      <c r="F27" s="70"/>
      <c r="G27" s="68"/>
      <c r="H27" s="71"/>
      <c r="I27" s="72"/>
      <c r="J27" s="73"/>
      <c r="K27" s="68"/>
      <c r="L27" s="68"/>
      <c r="M27" s="70"/>
      <c r="N27" s="68"/>
      <c r="O27" s="68"/>
      <c r="P27" s="68"/>
    </row>
    <row r="28" spans="1:16" x14ac:dyDescent="0.2">
      <c r="A28" s="68" t="s">
        <v>101</v>
      </c>
      <c r="B28" s="68" t="s">
        <v>102</v>
      </c>
      <c r="C28" s="68" t="s">
        <v>103</v>
      </c>
      <c r="D28" s="68" t="s">
        <v>104</v>
      </c>
      <c r="E28" s="69">
        <v>15000</v>
      </c>
      <c r="F28" s="70">
        <v>43487</v>
      </c>
      <c r="G28" s="68" t="s">
        <v>13</v>
      </c>
      <c r="H28" s="71"/>
      <c r="I28" s="72"/>
      <c r="J28" s="73"/>
      <c r="K28" s="68"/>
      <c r="L28" s="68">
        <v>9561054953</v>
      </c>
      <c r="M28" s="70"/>
      <c r="N28" s="68"/>
      <c r="O28" s="68"/>
      <c r="P28" s="68"/>
    </row>
    <row r="29" spans="1:16" x14ac:dyDescent="0.2">
      <c r="A29" s="68" t="s">
        <v>105</v>
      </c>
      <c r="B29" s="68" t="s">
        <v>102</v>
      </c>
      <c r="C29" s="68" t="s">
        <v>102</v>
      </c>
      <c r="D29" s="68" t="s">
        <v>106</v>
      </c>
      <c r="E29" s="69">
        <v>40000</v>
      </c>
      <c r="F29" s="70">
        <v>43487</v>
      </c>
      <c r="G29" s="68" t="s">
        <v>12</v>
      </c>
      <c r="H29" s="71"/>
      <c r="I29" s="72"/>
      <c r="J29" s="73"/>
      <c r="K29" s="68"/>
      <c r="L29" s="68">
        <v>9403045657</v>
      </c>
      <c r="M29" s="70"/>
      <c r="N29" s="68"/>
      <c r="O29" s="68"/>
      <c r="P29" s="68"/>
    </row>
    <row r="30" spans="1:16" x14ac:dyDescent="0.2">
      <c r="A30" s="68" t="s">
        <v>107</v>
      </c>
      <c r="B30" s="68" t="s">
        <v>102</v>
      </c>
      <c r="C30" s="68" t="s">
        <v>108</v>
      </c>
      <c r="D30" s="68" t="s">
        <v>109</v>
      </c>
      <c r="E30" s="69">
        <v>30000</v>
      </c>
      <c r="F30" s="70">
        <v>43487</v>
      </c>
      <c r="G30" s="68" t="s">
        <v>13</v>
      </c>
      <c r="H30" s="71"/>
      <c r="I30" s="72"/>
      <c r="J30" s="73"/>
      <c r="K30" s="68"/>
      <c r="L30" s="68">
        <v>9011494549</v>
      </c>
      <c r="M30" s="70" t="s">
        <v>82</v>
      </c>
      <c r="N30" s="68"/>
      <c r="O30" s="68"/>
      <c r="P30" s="68"/>
    </row>
    <row r="31" spans="1:16" x14ac:dyDescent="0.2">
      <c r="A31" s="68" t="s">
        <v>110</v>
      </c>
      <c r="B31" s="68" t="s">
        <v>102</v>
      </c>
      <c r="C31" s="68" t="s">
        <v>108</v>
      </c>
      <c r="D31" s="68" t="s">
        <v>111</v>
      </c>
      <c r="E31" s="69">
        <v>15000</v>
      </c>
      <c r="F31" s="70">
        <v>43487</v>
      </c>
      <c r="G31" s="68" t="s">
        <v>10</v>
      </c>
      <c r="H31" s="71"/>
      <c r="I31" s="72"/>
      <c r="J31" s="73"/>
      <c r="K31" s="68"/>
      <c r="L31" s="68">
        <v>9975879650</v>
      </c>
      <c r="M31" s="70"/>
      <c r="N31" s="68"/>
      <c r="O31" s="68"/>
      <c r="P31" s="68"/>
    </row>
    <row r="32" spans="1:16" x14ac:dyDescent="0.2">
      <c r="A32" s="68" t="s">
        <v>112</v>
      </c>
      <c r="B32" s="68" t="s">
        <v>113</v>
      </c>
      <c r="C32" s="68" t="s">
        <v>113</v>
      </c>
      <c r="D32" s="68"/>
      <c r="E32" s="69"/>
      <c r="F32" s="70">
        <v>43488</v>
      </c>
      <c r="G32" s="68" t="s">
        <v>10</v>
      </c>
      <c r="H32" s="71"/>
      <c r="I32" s="72"/>
      <c r="J32" s="73"/>
      <c r="K32" s="68"/>
      <c r="L32" s="68">
        <v>2332266303</v>
      </c>
      <c r="M32" s="70"/>
      <c r="N32" s="68"/>
      <c r="O32" s="68"/>
      <c r="P32" s="68"/>
    </row>
    <row r="33" spans="1:16" x14ac:dyDescent="0.2">
      <c r="A33" s="68" t="s">
        <v>91</v>
      </c>
      <c r="B33" s="68" t="s">
        <v>113</v>
      </c>
      <c r="C33" s="68" t="s">
        <v>113</v>
      </c>
      <c r="D33" s="68" t="s">
        <v>114</v>
      </c>
      <c r="E33" s="69"/>
      <c r="F33" s="70">
        <v>43488</v>
      </c>
      <c r="G33" s="68" t="s">
        <v>10</v>
      </c>
      <c r="H33" s="71"/>
      <c r="I33" s="72"/>
      <c r="J33" s="73"/>
      <c r="K33" s="68"/>
      <c r="L33" s="68">
        <v>2332223987</v>
      </c>
      <c r="M33" s="70"/>
      <c r="N33" s="68"/>
      <c r="O33" s="68"/>
      <c r="P33" s="68"/>
    </row>
    <row r="34" spans="1:16" x14ac:dyDescent="0.2">
      <c r="A34" s="68" t="s">
        <v>115</v>
      </c>
      <c r="B34" s="68" t="s">
        <v>113</v>
      </c>
      <c r="C34" s="68" t="s">
        <v>116</v>
      </c>
      <c r="D34" s="68" t="s">
        <v>117</v>
      </c>
      <c r="E34" s="69"/>
      <c r="F34" s="70">
        <v>43488</v>
      </c>
      <c r="G34" s="68" t="s">
        <v>10</v>
      </c>
      <c r="H34" s="71"/>
      <c r="I34" s="72"/>
      <c r="J34" s="73"/>
      <c r="K34" s="68"/>
      <c r="L34" s="68">
        <v>9404704733</v>
      </c>
      <c r="M34" s="70" t="s">
        <v>82</v>
      </c>
      <c r="N34" s="68"/>
      <c r="O34" s="68"/>
      <c r="P34" s="68"/>
    </row>
    <row r="35" spans="1:16" x14ac:dyDescent="0.2">
      <c r="A35" s="68" t="s">
        <v>118</v>
      </c>
      <c r="B35" s="68" t="s">
        <v>113</v>
      </c>
      <c r="C35" s="68" t="s">
        <v>113</v>
      </c>
      <c r="D35" s="68" t="s">
        <v>119</v>
      </c>
      <c r="E35" s="69"/>
      <c r="F35" s="70">
        <v>42028</v>
      </c>
      <c r="G35" s="68" t="s">
        <v>10</v>
      </c>
      <c r="H35" s="71"/>
      <c r="I35" s="72"/>
      <c r="J35" s="73"/>
      <c r="K35" s="68"/>
      <c r="L35" s="68">
        <v>2332232050</v>
      </c>
      <c r="M35" s="70" t="s">
        <v>82</v>
      </c>
      <c r="N35" s="68"/>
      <c r="O35" s="68"/>
      <c r="P35" s="68"/>
    </row>
    <row r="36" spans="1:16" x14ac:dyDescent="0.2">
      <c r="A36" s="68" t="s">
        <v>120</v>
      </c>
      <c r="B36" s="68" t="s">
        <v>113</v>
      </c>
      <c r="C36" s="68" t="s">
        <v>113</v>
      </c>
      <c r="D36" s="68" t="s">
        <v>106</v>
      </c>
      <c r="E36" s="69">
        <v>30000</v>
      </c>
      <c r="F36" s="70">
        <v>42028</v>
      </c>
      <c r="G36" s="68"/>
      <c r="H36" s="71"/>
      <c r="I36" s="72"/>
      <c r="J36" s="73"/>
      <c r="K36" s="68"/>
      <c r="L36" s="68">
        <v>2332232050</v>
      </c>
      <c r="M36" s="70"/>
      <c r="N36" s="68"/>
      <c r="O36" s="68"/>
      <c r="P36" s="68"/>
    </row>
  </sheetData>
  <mergeCells count="5">
    <mergeCell ref="M2:N2"/>
    <mergeCell ref="J8:J9"/>
    <mergeCell ref="B2:D2"/>
    <mergeCell ref="E2:F2"/>
    <mergeCell ref="K4:L4"/>
  </mergeCells>
  <conditionalFormatting sqref="J5">
    <cfRule type="dataBar" priority="6">
      <dataBar>
        <cfvo type="percent" val="0"/>
        <cfvo type="percent" val="100"/>
        <color rgb="FF63C384"/>
      </dataBar>
      <extLst>
        <ext xmlns:x14="http://schemas.microsoft.com/office/spreadsheetml/2009/9/main" uri="{B025F937-C7B1-47D3-B67F-A62EFF666E3E}">
          <x14:id>{178154F7-A175-4F1A-9A9C-8F414F568603}</x14:id>
        </ext>
      </extLst>
    </cfRule>
  </conditionalFormatting>
  <conditionalFormatting sqref="L5:L8">
    <cfRule type="dataBar" priority="4">
      <dataBar>
        <cfvo type="min"/>
        <cfvo type="max"/>
        <color rgb="FFB2460A"/>
      </dataBar>
      <extLst>
        <ext xmlns:x14="http://schemas.microsoft.com/office/spreadsheetml/2009/9/main" uri="{B025F937-C7B1-47D3-B67F-A62EFF666E3E}">
          <x14:id>{765376A5-8429-4A4B-AFF7-3EAA1D1D6ED5}</x14:id>
        </ext>
      </extLst>
    </cfRule>
  </conditionalFormatting>
  <conditionalFormatting sqref="J13:J36">
    <cfRule type="expression" dxfId="7" priority="3">
      <formula>AND($J13&lt;$F13,OR($I13="WON",$I13="LOST"))</formula>
    </cfRule>
    <cfRule type="expression" dxfId="6" priority="9">
      <formula>AND($J13="",OR($I13="WON",$I13="LOST"))</formula>
    </cfRule>
  </conditionalFormatting>
  <dataValidations count="2">
    <dataValidation type="list" allowBlank="1" showInputMessage="1" showErrorMessage="1" sqref="I13:I36" xr:uid="{00000000-0002-0000-0100-000000000000}">
      <formula1>"WON, LOST"</formula1>
    </dataValidation>
    <dataValidation type="list" allowBlank="1" showInputMessage="1" showErrorMessage="1" sqref="G13:G36" xr:uid="{00000000-0002-0000-0100-000001000000}">
      <formula1>L_ST</formula1>
    </dataValidation>
  </dataValidations>
  <hyperlinks>
    <hyperlink ref="K14" r:id="rId1" xr:uid="{00000000-0004-0000-0100-000000000000}"/>
  </hyperlinks>
  <pageMargins left="0.7" right="0.7" top="0.75" bottom="0.75" header="0.3" footer="0.3"/>
  <pageSetup orientation="portrait" horizontalDpi="4294967293" r:id="rId2"/>
  <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8154F7-A175-4F1A-9A9C-8F414F568603}">
            <x14:dataBar minLength="0" maxLength="100" border="1" gradient="0">
              <x14:cfvo type="percent">
                <xm:f>0</xm:f>
              </x14:cfvo>
              <x14:cfvo type="percent">
                <xm:f>100</xm:f>
              </x14:cfvo>
              <x14:borderColor theme="0"/>
              <x14:negativeFillColor rgb="FFFF0000"/>
              <x14:axisColor rgb="FF000000"/>
            </x14:dataBar>
          </x14:cfRule>
          <xm:sqref>J5</xm:sqref>
        </x14:conditionalFormatting>
        <x14:conditionalFormatting xmlns:xm="http://schemas.microsoft.com/office/excel/2006/main">
          <x14:cfRule type="dataBar" id="{765376A5-8429-4A4B-AFF7-3EAA1D1D6E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L5:L8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</vt:lpstr>
      <vt:lpstr>DEALS</vt:lpstr>
      <vt:lpstr>L_ST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 zara</dc:creator>
  <cp:lastModifiedBy>vaibhav</cp:lastModifiedBy>
  <dcterms:created xsi:type="dcterms:W3CDTF">2017-01-11T02:11:23Z</dcterms:created>
  <dcterms:modified xsi:type="dcterms:W3CDTF">2019-01-28T10:01:21Z</dcterms:modified>
</cp:coreProperties>
</file>